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СОГЛАШЕНИЯ\14 Тельвисочный сельсовет НАО\Бюджет\2022\Отчет за 9 месяцев\Заключение\"/>
    </mc:Choice>
  </mc:AlternateContent>
  <bookViews>
    <workbookView xWindow="0" yWindow="0" windowWidth="20085" windowHeight="12240"/>
  </bookViews>
  <sheets>
    <sheet name="Расходы" sheetId="2" r:id="rId1"/>
  </sheets>
  <definedNames>
    <definedName name="_xlnm.Print_Area" localSheetId="0">Расходы!$A$1:$M$52</definedName>
  </definedNames>
  <calcPr calcId="162913"/>
</workbook>
</file>

<file path=xl/calcChain.xml><?xml version="1.0" encoding="utf-8"?>
<calcChain xmlns="http://schemas.openxmlformats.org/spreadsheetml/2006/main">
  <c r="J18" i="2" l="1"/>
  <c r="J26" i="2"/>
  <c r="J28" i="2"/>
  <c r="L49" i="2" l="1"/>
  <c r="M12" i="2"/>
  <c r="J44" i="2"/>
  <c r="L44" i="2"/>
  <c r="M41" i="2"/>
  <c r="M42" i="2"/>
  <c r="L41" i="2"/>
  <c r="L42" i="2"/>
  <c r="L43" i="2"/>
  <c r="K44" i="2"/>
  <c r="K45" i="2"/>
  <c r="K46" i="2"/>
  <c r="K41" i="2"/>
  <c r="K42" i="2"/>
  <c r="K43" i="2"/>
  <c r="K31" i="2"/>
  <c r="J43" i="2"/>
  <c r="J37" i="2"/>
  <c r="J19" i="2" l="1"/>
  <c r="H48" i="2"/>
  <c r="H52" i="2"/>
  <c r="H30" i="2"/>
  <c r="H26" i="2" s="1"/>
  <c r="H10" i="2"/>
  <c r="H9" i="2"/>
  <c r="H31" i="2"/>
  <c r="H37" i="2"/>
  <c r="H43" i="2"/>
  <c r="H51" i="2"/>
  <c r="H47" i="2"/>
  <c r="H44" i="2"/>
  <c r="H40" i="2"/>
  <c r="H41" i="2"/>
  <c r="H42" i="2"/>
  <c r="H7" i="2" l="1"/>
  <c r="M52" i="2"/>
  <c r="L52" i="2"/>
  <c r="M25" i="2" l="1"/>
  <c r="M28" i="2"/>
  <c r="M32" i="2"/>
  <c r="M40" i="2"/>
  <c r="L40" i="2"/>
  <c r="L28" i="2"/>
  <c r="L25" i="2"/>
  <c r="K25" i="2"/>
  <c r="K28" i="2"/>
  <c r="K32" i="2"/>
  <c r="K40" i="2"/>
  <c r="I50" i="2"/>
  <c r="F52" i="2"/>
  <c r="F24" i="2"/>
  <c r="M36" i="2" l="1"/>
  <c r="M21" i="2"/>
  <c r="M22" i="2"/>
  <c r="M23" i="2"/>
  <c r="M24" i="2"/>
  <c r="G9" i="2" l="1"/>
  <c r="F31" i="2" l="1"/>
  <c r="F26" i="2"/>
  <c r="F20" i="2"/>
  <c r="F9" i="2"/>
  <c r="K27" i="2" l="1"/>
  <c r="M27" i="2"/>
  <c r="K21" i="2" l="1"/>
  <c r="K22" i="2"/>
  <c r="K23" i="2"/>
  <c r="K24" i="2"/>
  <c r="M48" i="2" l="1"/>
  <c r="K52" i="2"/>
  <c r="M38" i="2"/>
  <c r="M39" i="2"/>
  <c r="C26" i="2" l="1"/>
  <c r="I35" i="2" l="1"/>
  <c r="M29" i="2"/>
  <c r="M35" i="2" l="1"/>
  <c r="L24" i="2"/>
  <c r="J24" i="2"/>
  <c r="I24" i="2"/>
  <c r="M14" i="2" l="1"/>
  <c r="K36" i="2" l="1"/>
  <c r="K38" i="2"/>
  <c r="K39" i="2"/>
  <c r="K29" i="2"/>
  <c r="M13" i="2" l="1"/>
  <c r="J30" i="2" l="1"/>
  <c r="J29" i="2"/>
  <c r="I30" i="2" l="1"/>
  <c r="G26" i="2" l="1"/>
  <c r="E26" i="2"/>
  <c r="D26" i="2"/>
  <c r="M49" i="2" l="1"/>
  <c r="K26" i="2"/>
  <c r="G18" i="2"/>
  <c r="J25" i="2" l="1"/>
  <c r="I25" i="2"/>
  <c r="G20" i="2" l="1"/>
  <c r="C20" i="2"/>
  <c r="D20" i="2"/>
  <c r="E20" i="2"/>
  <c r="M20" i="2" l="1"/>
  <c r="K20" i="2"/>
  <c r="M33" i="2"/>
  <c r="J52" i="2" l="1"/>
  <c r="M19" i="2" l="1"/>
  <c r="M11" i="2" l="1"/>
  <c r="M45" i="2" l="1"/>
  <c r="E9" i="2"/>
  <c r="D9" i="2"/>
  <c r="F51" i="2" l="1"/>
  <c r="F47" i="2"/>
  <c r="F43" i="2"/>
  <c r="M26" i="2"/>
  <c r="D47" i="2"/>
  <c r="D43" i="2"/>
  <c r="D31" i="2"/>
  <c r="D51" i="2"/>
  <c r="L27" i="2"/>
  <c r="J27" i="2"/>
  <c r="I27" i="2"/>
  <c r="K33" i="2"/>
  <c r="L15" i="2"/>
  <c r="L14" i="2"/>
  <c r="J15" i="2"/>
  <c r="J23" i="2"/>
  <c r="L23" i="2"/>
  <c r="L45" i="2"/>
  <c r="J40" i="2"/>
  <c r="J35" i="2"/>
  <c r="L48" i="2" l="1"/>
  <c r="K48" i="2"/>
  <c r="J48" i="2"/>
  <c r="L11" i="2"/>
  <c r="K11" i="2"/>
  <c r="J11" i="2"/>
  <c r="I11" i="2"/>
  <c r="I12" i="2"/>
  <c r="I13" i="2"/>
  <c r="I14" i="2"/>
  <c r="I15" i="2"/>
  <c r="L32" i="2"/>
  <c r="J32" i="2"/>
  <c r="L22" i="2"/>
  <c r="J22" i="2"/>
  <c r="L12" i="2"/>
  <c r="K12" i="2"/>
  <c r="J12" i="2"/>
  <c r="L33" i="2"/>
  <c r="J33" i="2"/>
  <c r="I28" i="2"/>
  <c r="I19" i="2"/>
  <c r="L26" i="2" l="1"/>
  <c r="I26" i="2"/>
  <c r="L29" i="2"/>
  <c r="L19" i="2"/>
  <c r="K19" i="2"/>
  <c r="I29" i="2"/>
  <c r="I52" i="2" l="1"/>
  <c r="G51" i="2"/>
  <c r="E51" i="2"/>
  <c r="C51" i="2"/>
  <c r="I49" i="2"/>
  <c r="I48" i="2"/>
  <c r="G47" i="2"/>
  <c r="E47" i="2"/>
  <c r="C47" i="2"/>
  <c r="M46" i="2"/>
  <c r="L46" i="2"/>
  <c r="J46" i="2"/>
  <c r="I46" i="2"/>
  <c r="I45" i="2"/>
  <c r="I44" i="2"/>
  <c r="G43" i="2"/>
  <c r="E43" i="2"/>
  <c r="C43" i="2"/>
  <c r="J42" i="2"/>
  <c r="I42" i="2"/>
  <c r="J41" i="2"/>
  <c r="I41" i="2"/>
  <c r="I40" i="2"/>
  <c r="L39" i="2"/>
  <c r="J39" i="2"/>
  <c r="I39" i="2"/>
  <c r="L38" i="2"/>
  <c r="J38" i="2"/>
  <c r="I38" i="2"/>
  <c r="G37" i="2"/>
  <c r="F37" i="2"/>
  <c r="E37" i="2"/>
  <c r="D37" i="2"/>
  <c r="C37" i="2"/>
  <c r="J36" i="2"/>
  <c r="L35" i="2"/>
  <c r="M34" i="2"/>
  <c r="L34" i="2"/>
  <c r="K34" i="2"/>
  <c r="J34" i="2"/>
  <c r="I34" i="2"/>
  <c r="I33" i="2"/>
  <c r="I32" i="2"/>
  <c r="G31" i="2"/>
  <c r="E31" i="2"/>
  <c r="C31" i="2"/>
  <c r="I23" i="2"/>
  <c r="I22" i="2"/>
  <c r="L21" i="2"/>
  <c r="I21" i="2"/>
  <c r="F18" i="2"/>
  <c r="F7" i="2" s="1"/>
  <c r="E18" i="2"/>
  <c r="D18" i="2"/>
  <c r="C18" i="2"/>
  <c r="M17" i="2"/>
  <c r="L17" i="2"/>
  <c r="K17" i="2"/>
  <c r="J17" i="2"/>
  <c r="I17" i="2"/>
  <c r="M16" i="2"/>
  <c r="L16" i="2"/>
  <c r="K16" i="2"/>
  <c r="J16" i="2"/>
  <c r="I16" i="2"/>
  <c r="L13" i="2"/>
  <c r="K13" i="2"/>
  <c r="J13" i="2"/>
  <c r="M10" i="2"/>
  <c r="L10" i="2"/>
  <c r="K10" i="2"/>
  <c r="J10" i="2"/>
  <c r="I10" i="2"/>
  <c r="C9" i="2"/>
  <c r="D7" i="2" l="1"/>
  <c r="M51" i="2"/>
  <c r="M37" i="2"/>
  <c r="E7" i="2"/>
  <c r="C7" i="2"/>
  <c r="K51" i="2"/>
  <c r="I51" i="2"/>
  <c r="J51" i="2"/>
  <c r="M18" i="2"/>
  <c r="L37" i="2"/>
  <c r="K18" i="2"/>
  <c r="L18" i="2"/>
  <c r="L47" i="2"/>
  <c r="I47" i="2"/>
  <c r="G7" i="2"/>
  <c r="I18" i="2"/>
  <c r="J9" i="2"/>
  <c r="M9" i="2"/>
  <c r="L9" i="2" s="1"/>
  <c r="I9" i="2"/>
  <c r="M47" i="2"/>
  <c r="M31" i="2"/>
  <c r="L20" i="2"/>
  <c r="J20" i="2"/>
  <c r="L31" i="2"/>
  <c r="K47" i="2"/>
  <c r="J47" i="2" s="1"/>
  <c r="I20" i="2"/>
  <c r="K9" i="2"/>
  <c r="I31" i="2"/>
  <c r="I43" i="2"/>
  <c r="J31" i="2"/>
  <c r="H24" i="2" l="1"/>
  <c r="H25" i="2"/>
  <c r="H27" i="2"/>
  <c r="H33" i="2"/>
  <c r="H36" i="2"/>
  <c r="H11" i="2"/>
  <c r="H13" i="2"/>
  <c r="H19" i="2"/>
  <c r="H18" i="2" s="1"/>
  <c r="H12" i="2"/>
  <c r="H21" i="2"/>
  <c r="H28" i="2"/>
  <c r="J7" i="2"/>
  <c r="H39" i="2"/>
  <c r="H17" i="2"/>
  <c r="H46" i="2"/>
  <c r="M7" i="2"/>
  <c r="H34" i="2"/>
  <c r="H29" i="2"/>
  <c r="H23" i="2"/>
  <c r="H38" i="2"/>
  <c r="H14" i="2"/>
  <c r="H16" i="2"/>
  <c r="H32" i="2"/>
  <c r="H22" i="2"/>
  <c r="H45" i="2"/>
  <c r="I7" i="2"/>
  <c r="K7" i="2"/>
  <c r="I37" i="2"/>
  <c r="L7" i="2"/>
  <c r="H20" i="2" l="1"/>
</calcChain>
</file>

<file path=xl/sharedStrings.xml><?xml version="1.0" encoding="utf-8"?>
<sst xmlns="http://schemas.openxmlformats.org/spreadsheetml/2006/main" count="116" uniqueCount="99">
  <si>
    <t>Всего</t>
  </si>
  <si>
    <t>в том числе:</t>
  </si>
  <si>
    <t>Резервные фонды</t>
  </si>
  <si>
    <t>Другие общегосударственные вопросы</t>
  </si>
  <si>
    <t>Органы внутренних дел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</si>
  <si>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</si>
  <si>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</si>
  <si>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</si>
  <si>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</si>
  <si>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</si>
  <si>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</si>
  <si>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</si>
  <si>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</si>
  <si>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</si>
  <si>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</si>
  <si>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</si>
  <si>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</si>
  <si>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экономика</t>
  </si>
  <si>
    <t>Транспорт</t>
  </si>
  <si>
    <t>Жилищно-коммунальное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</si>
  <si>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</si>
  <si>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</si>
  <si>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</si>
  <si>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</si>
  <si>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</si>
  <si>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Социальная политика</t>
  </si>
  <si>
    <t>Физическая культура и спорт</t>
  </si>
  <si>
    <t>Доля в сумме расходов, %</t>
  </si>
  <si>
    <t>Раздел, подраздел</t>
  </si>
  <si>
    <t>01 00</t>
  </si>
  <si>
    <t>02 00</t>
  </si>
  <si>
    <t>03 00</t>
  </si>
  <si>
    <t>04 00</t>
  </si>
  <si>
    <t xml:space="preserve"> 05 00</t>
  </si>
  <si>
    <t>07 00</t>
  </si>
  <si>
    <t>08 00</t>
  </si>
  <si>
    <t>10 00</t>
  </si>
  <si>
    <t>11 00</t>
  </si>
  <si>
    <t>СРАВНИТЕЛЬНАЯ ТАБЛИЦА ПО РАСХОДАМ БЮДЖЕТА В РАЗРЕЗЕ РАЗДЕЛОВ, ПОДРАЗДЕЛОВ</t>
  </si>
  <si>
    <t>Мобилизация и вневойсковая подготовка</t>
  </si>
  <si>
    <t>темп прироста</t>
  </si>
  <si>
    <t>Функционирование местной администрации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</si>
  <si>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</si>
  <si>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</si>
  <si>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проведения выборов и референдумов</t>
  </si>
  <si>
    <t>0302</t>
  </si>
  <si>
    <t>0701</t>
  </si>
  <si>
    <t>0702</t>
  </si>
  <si>
    <t>0709</t>
  </si>
  <si>
    <t xml:space="preserve">Другие вопросы в области культуры, кинематографии
</t>
  </si>
  <si>
    <t>Другие вопросы в области социальной политики</t>
  </si>
  <si>
    <t>Функционирование  представительных органов муниципальных образований</t>
  </si>
  <si>
    <t>Обеспечение деятельности финансовых органов и органов финансового (финансово-бюджетного) надзора</t>
  </si>
  <si>
    <t>01 02</t>
  </si>
  <si>
    <t>01 04</t>
  </si>
  <si>
    <t>01 06</t>
  </si>
  <si>
    <t>01 13</t>
  </si>
  <si>
    <t>02 03</t>
  </si>
  <si>
    <t>03 09</t>
  </si>
  <si>
    <t>03 10</t>
  </si>
  <si>
    <t>04 08</t>
  </si>
  <si>
    <t>05 01</t>
  </si>
  <si>
    <t>05 02</t>
  </si>
  <si>
    <t>05 03</t>
  </si>
  <si>
    <t>08 01</t>
  </si>
  <si>
    <t>08 04</t>
  </si>
  <si>
    <t>10 01</t>
  </si>
  <si>
    <t>10 03</t>
  </si>
  <si>
    <t>11 01</t>
  </si>
  <si>
    <t>07 07</t>
  </si>
  <si>
    <t>05 05</t>
  </si>
  <si>
    <t>01 11</t>
  </si>
  <si>
    <t>01 07</t>
  </si>
  <si>
    <t>01 03</t>
  </si>
  <si>
    <t>04 09</t>
  </si>
  <si>
    <t>04 05</t>
  </si>
  <si>
    <t>Сельское хозяйство и рыболовство</t>
  </si>
  <si>
    <t>(тыс.руб.)</t>
  </si>
  <si>
    <t>Молодежная политика</t>
  </si>
  <si>
    <t>Национальная безопасность и правоохранительная деятельность</t>
  </si>
  <si>
    <t>03 14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</si>
  <si>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</si>
  <si>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</si>
  <si>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04 12</t>
  </si>
  <si>
    <t>10 06</t>
  </si>
  <si>
    <t>Защита населения и территории от чрезвычайных ситуаций природного и техногенного характера, пожарная безопасность</t>
  </si>
  <si>
    <t>Бюджетные назначения на 2022 год</t>
  </si>
  <si>
    <t>на 2022 год, %</t>
  </si>
  <si>
    <t>Исполнение бюджета за отчетный период 2022 года относительно уточненных бюджетных назначений</t>
  </si>
  <si>
    <t>-</t>
  </si>
  <si>
    <t>Функционирование высшего должностного лица муниципального образования (Глава СП)</t>
  </si>
  <si>
    <t>Уточненный план  на отчетный период 2022 года (уточненная бюджетная роспись)</t>
  </si>
  <si>
    <t>Кассовое исполнение за отчетный период 2022 года (ф. 0503117)</t>
  </si>
  <si>
    <t>ПРИЛОЖЕНИЕ № 3                                              к заключению по отчету об исполнении бюджета Сельского поселения «Тельвисочный сельсовет» ЗР НАО за девять месяцев 2022 года</t>
  </si>
  <si>
    <t>Кассовое исполнение за отчетный период 2021 года</t>
  </si>
  <si>
    <t xml:space="preserve">Отклонение  показателей  исполнения бюджета за девять месяцев 2022 года относительно уточненных бюджетных назначений за отчетный период 2022 года  </t>
  </si>
  <si>
    <t>на девять месяцев 2022 года, %</t>
  </si>
  <si>
    <t>Отклонение показателей исполнения бюджета за девять месяцев 2022 года относительно отчетного периода 2021 года</t>
  </si>
  <si>
    <t>Уточненные бюджетные назначения на 2022 год (Решение от 30.09.2022 г.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</si>
</sst>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?_р_._-;_-@_-"/>
    <numFmt numFmtId="166" formatCode="0.0%"/>
    <numFmt numFmtId="167" formatCode="#,##0.0"/>
    <numFmt numFmtId="168" formatCode="#,##0.0_ ;\-#,##0.0\ "/>
    <numFmt numFmtId="169" formatCode="#,##0.0_р_."/>
    <numFmt numFmtId="170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0" borderId="0" xfId="0" applyAlignment="1">
      <alignment horizontal="center"/>
    </xf>
    <xf numFmtId="165" fontId="2" fillId="0" borderId="1" xfId="2" applyNumberFormat="1" applyFont="1" applyBorder="1" applyAlignment="1">
      <alignment horizontal="center" vertical="center"/>
    </xf>
    <xf numFmtId="165" fontId="2" fillId="0" borderId="1" xfId="2" applyNumberFormat="1" applyFont="1" applyBorder="1" applyAlignment="1" applyProtection="1">
      <alignment horizontal="center" vertical="center"/>
      <protection locked="0"/>
    </xf>
    <xf numFmtId="166" fontId="2" fillId="3" borderId="1" xfId="0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 applyBorder="1"/>
    <xf numFmtId="0" fontId="0" fillId="0" borderId="0" xfId="0" applyFill="1" applyBorder="1"/>
    <xf numFmtId="167" fontId="2" fillId="3" borderId="1" xfId="2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2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2" applyNumberFormat="1" applyFont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vertical="center"/>
    </xf>
    <xf numFmtId="165" fontId="2" fillId="4" borderId="1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3" fillId="0" borderId="1" xfId="0" applyFont="1" applyFill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/>
    </xf>
    <xf numFmtId="165" fontId="2" fillId="4" borderId="1" xfId="2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8" fillId="4" borderId="0" xfId="0" applyFont="1" applyFill="1" applyBorder="1"/>
    <xf numFmtId="0" fontId="8" fillId="5" borderId="0" xfId="0" applyFont="1" applyFill="1" applyBorder="1"/>
    <xf numFmtId="0" fontId="8" fillId="5" borderId="0" xfId="0" applyFont="1" applyFill="1"/>
    <xf numFmtId="0" fontId="8" fillId="3" borderId="0" xfId="0" applyFont="1" applyFill="1" applyBorder="1"/>
    <xf numFmtId="0" fontId="8" fillId="3" borderId="0" xfId="0" applyFont="1" applyFill="1"/>
    <xf numFmtId="0" fontId="8" fillId="2" borderId="0" xfId="0" applyFont="1" applyFill="1"/>
    <xf numFmtId="165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165" fontId="9" fillId="6" borderId="1" xfId="2" applyNumberFormat="1" applyFont="1" applyFill="1" applyBorder="1" applyAlignment="1" applyProtection="1">
      <alignment horizontal="center" vertical="center"/>
      <protection locked="0"/>
    </xf>
    <xf numFmtId="166" fontId="9" fillId="6" borderId="1" xfId="1" applyNumberFormat="1" applyFont="1" applyFill="1" applyBorder="1" applyAlignment="1" applyProtection="1">
      <alignment horizontal="center" vertical="center"/>
      <protection locked="0"/>
    </xf>
    <xf numFmtId="167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9" fillId="6" borderId="1" xfId="0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5" fontId="9" fillId="6" borderId="1" xfId="2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166" fontId="2" fillId="4" borderId="1" xfId="0" applyNumberFormat="1" applyFont="1" applyFill="1" applyBorder="1" applyAlignment="1">
      <alignment horizontal="center" vertical="center"/>
    </xf>
    <xf numFmtId="166" fontId="9" fillId="7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1" xfId="0" applyNumberFormat="1" applyFont="1" applyBorder="1" applyAlignment="1" applyProtection="1">
      <alignment horizontal="center" vertical="center" wrapText="1"/>
      <protection locked="0"/>
    </xf>
    <xf numFmtId="166" fontId="9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6" borderId="1" xfId="0" applyNumberFormat="1" applyFont="1" applyFill="1" applyBorder="1" applyAlignment="1">
      <alignment horizontal="center" vertical="center"/>
    </xf>
    <xf numFmtId="170" fontId="9" fillId="6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0" fontId="9" fillId="6" borderId="1" xfId="2" applyNumberFormat="1" applyFont="1" applyFill="1" applyBorder="1" applyAlignment="1">
      <alignment horizontal="center" vertical="center"/>
    </xf>
    <xf numFmtId="166" fontId="9" fillId="6" borderId="1" xfId="2" applyNumberFormat="1" applyFont="1" applyFill="1" applyBorder="1" applyAlignment="1">
      <alignment horizontal="center" vertical="center"/>
    </xf>
    <xf numFmtId="166" fontId="2" fillId="4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3"/>
  <sheetViews>
    <sheetView tabSelected="1" topLeftCell="B1" zoomScale="70" zoomScaleNormal="70" zoomScaleSheetLayoutView="110" workbookViewId="0">
      <selection activeCell="J10" sqref="J10"/>
    </sheetView>
  </sheetViews>
  <sheetFormatPr defaultRowHeight="15" x14ac:dyDescent="0.25"/>
  <cols>
    <col min="1" max="1" width="43.7109375" customWidth="1"/>
    <col min="2" max="2" width="10.140625" customWidth="1"/>
    <col min="3" max="3" width="12.140625" customWidth="1"/>
    <col min="4" max="4" width="12.28515625" customWidth="1"/>
    <col min="5" max="5" width="13" customWidth="1"/>
    <col min="6" max="7" width="12.140625" customWidth="1"/>
    <col min="8" max="8" width="10.5703125" customWidth="1"/>
    <col min="9" max="9" width="21.42578125" customWidth="1"/>
    <col min="10" max="10" width="10.7109375" customWidth="1"/>
    <col min="11" max="11" width="14" customWidth="1"/>
    <col min="12" max="12" width="10.7109375" style="4" customWidth="1"/>
    <col min="13" max="13" width="14" customWidth="1"/>
    <col min="14" max="14" width="12.5703125" style="25" customWidth="1"/>
    <col min="15" max="66" width="9.140625" style="25" customWidth="1"/>
    <col min="67" max="76" width="9.140625" style="11" customWidth="1"/>
    <col min="77" max="80" width="9.140625" style="3" customWidth="1"/>
  </cols>
  <sheetData>
    <row r="1" spans="1:80" ht="79.5" customHeight="1" x14ac:dyDescent="0.25">
      <c r="C1" s="21"/>
      <c r="K1" s="81" t="s">
        <v>93</v>
      </c>
      <c r="L1" s="81"/>
      <c r="M1" s="81"/>
    </row>
    <row r="2" spans="1:80" ht="9.75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80" ht="20.25" customHeight="1" x14ac:dyDescent="0.25">
      <c r="A3" s="75" t="s">
        <v>38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80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76" t="s">
        <v>77</v>
      </c>
      <c r="M4" s="76"/>
    </row>
    <row r="5" spans="1:80" ht="72" customHeight="1" x14ac:dyDescent="0.25">
      <c r="A5" s="77"/>
      <c r="B5" s="73" t="s">
        <v>28</v>
      </c>
      <c r="C5" s="79" t="s">
        <v>94</v>
      </c>
      <c r="D5" s="79" t="s">
        <v>86</v>
      </c>
      <c r="E5" s="79" t="s">
        <v>98</v>
      </c>
      <c r="F5" s="80" t="s">
        <v>91</v>
      </c>
      <c r="G5" s="79" t="s">
        <v>92</v>
      </c>
      <c r="H5" s="73" t="s">
        <v>27</v>
      </c>
      <c r="I5" s="74" t="s">
        <v>95</v>
      </c>
      <c r="J5" s="74" t="s">
        <v>88</v>
      </c>
      <c r="K5" s="74"/>
      <c r="L5" s="73" t="s">
        <v>97</v>
      </c>
      <c r="M5" s="73"/>
    </row>
    <row r="6" spans="1:80" ht="57.75" customHeight="1" x14ac:dyDescent="0.25">
      <c r="A6" s="77"/>
      <c r="B6" s="73"/>
      <c r="C6" s="79"/>
      <c r="D6" s="79"/>
      <c r="E6" s="79"/>
      <c r="F6" s="80"/>
      <c r="G6" s="79"/>
      <c r="H6" s="73"/>
      <c r="I6" s="74"/>
      <c r="J6" s="62" t="s">
        <v>87</v>
      </c>
      <c r="K6" s="63" t="s">
        <v>96</v>
      </c>
      <c r="L6" s="55" t="s">
        <v>14</v>
      </c>
      <c r="M6" s="55" t="s">
        <v>40</v>
      </c>
    </row>
    <row r="7" spans="1:80" x14ac:dyDescent="0.25">
      <c r="A7" s="36" t="s">
        <v>0</v>
      </c>
      <c r="B7" s="36"/>
      <c r="C7" s="54">
        <f>C9+C18+C20+C26+C31+C43+C47+C37+C51</f>
        <v>50555.7</v>
      </c>
      <c r="D7" s="37">
        <f>D9+D18+D20+D26+D31+D37+D43+D47+D51</f>
        <v>58015.1</v>
      </c>
      <c r="E7" s="37">
        <f>E9+E18+E20+E26+E31+E37+E43+E47+E51</f>
        <v>61343.6</v>
      </c>
      <c r="F7" s="37">
        <f>F9+F18+F20+F26+F31+F37+F43+F47+F51</f>
        <v>29520.5</v>
      </c>
      <c r="G7" s="37">
        <f t="shared" ref="G7" si="0">G9+G18+G20+G26+G31+G37+G43+G47+G51</f>
        <v>29076</v>
      </c>
      <c r="H7" s="38">
        <f>H9+H18+H20+H26+H31+H37+H43+H47+H51</f>
        <v>0.99999999999999989</v>
      </c>
      <c r="I7" s="39">
        <f>G7-F7</f>
        <v>-444.5</v>
      </c>
      <c r="J7" s="40">
        <f>G7/E7</f>
        <v>0.47398587627723188</v>
      </c>
      <c r="K7" s="40">
        <f>G7/F7</f>
        <v>0.98494266696024801</v>
      </c>
      <c r="L7" s="41">
        <f>G7-C7</f>
        <v>-21479.699999999997</v>
      </c>
      <c r="M7" s="42">
        <f>G7/C7-100%</f>
        <v>-0.42487197289326428</v>
      </c>
    </row>
    <row r="8" spans="1:80" ht="11.25" customHeight="1" x14ac:dyDescent="0.25">
      <c r="A8" s="64" t="s">
        <v>1</v>
      </c>
      <c r="B8" s="64"/>
      <c r="C8" s="14"/>
      <c r="D8" s="8"/>
      <c r="E8" s="8"/>
      <c r="F8" s="8"/>
      <c r="G8" s="8"/>
      <c r="H8" s="32"/>
      <c r="I8" s="16"/>
      <c r="J8" s="33"/>
      <c r="K8" s="33"/>
      <c r="L8" s="34"/>
      <c r="M8" s="35"/>
    </row>
    <row r="9" spans="1:80" s="31" customFormat="1" ht="17.100000000000001" customHeight="1" x14ac:dyDescent="0.25">
      <c r="A9" s="65" t="s">
        <v>15</v>
      </c>
      <c r="B9" s="56" t="s">
        <v>29</v>
      </c>
      <c r="C9" s="43">
        <f>SUM(C10:C16)</f>
        <v>12767.800000000001</v>
      </c>
      <c r="D9" s="43">
        <f>SUM(D10:D16)</f>
        <v>18775.400000000001</v>
      </c>
      <c r="E9" s="43">
        <f>SUM(E10:E16)</f>
        <v>20079.899999999998</v>
      </c>
      <c r="F9" s="43">
        <f>SUM(F10:F16)</f>
        <v>13800.100000000002</v>
      </c>
      <c r="G9" s="43">
        <f>SUM(G10:G16)</f>
        <v>13356.4</v>
      </c>
      <c r="H9" s="44">
        <f>SUM(H10:H17)</f>
        <v>0.45936167285733936</v>
      </c>
      <c r="I9" s="39">
        <f t="shared" ref="I9:I16" si="1">G9-F9</f>
        <v>-443.70000000000255</v>
      </c>
      <c r="J9" s="40">
        <f>G9/E9</f>
        <v>0.66516267511292393</v>
      </c>
      <c r="K9" s="40">
        <f>G9/F9</f>
        <v>0.96784805907203553</v>
      </c>
      <c r="L9" s="41">
        <f t="shared" ref="L9:L20" si="2">G9-C9</f>
        <v>588.59999999999854</v>
      </c>
      <c r="M9" s="42">
        <f t="shared" ref="M9:M52" si="3">G9/C9-100%</f>
        <v>4.6100346183367336E-2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30"/>
      <c r="BZ9" s="30"/>
      <c r="CA9" s="30"/>
      <c r="CB9" s="30"/>
    </row>
    <row r="10" spans="1:80" ht="30.75" customHeight="1" x14ac:dyDescent="0.25">
      <c r="A10" s="45" t="s">
        <v>90</v>
      </c>
      <c r="B10" s="57" t="s">
        <v>53</v>
      </c>
      <c r="C10" s="5">
        <v>2295.1</v>
      </c>
      <c r="D10" s="5">
        <v>3161.8</v>
      </c>
      <c r="E10" s="6">
        <v>3688.2</v>
      </c>
      <c r="F10" s="6">
        <v>2968.7</v>
      </c>
      <c r="G10" s="6">
        <v>2968.5</v>
      </c>
      <c r="H10" s="7">
        <f>G10/$G$7</f>
        <v>0.10209451093685513</v>
      </c>
      <c r="I10" s="15">
        <f t="shared" si="1"/>
        <v>-0.1999999999998181</v>
      </c>
      <c r="J10" s="2">
        <f>G10/E10</f>
        <v>0.80486416137953476</v>
      </c>
      <c r="K10" s="2">
        <f t="shared" ref="K10:K16" si="4">G10/F10</f>
        <v>0.99993263044430225</v>
      </c>
      <c r="L10" s="18">
        <f t="shared" si="2"/>
        <v>673.40000000000009</v>
      </c>
      <c r="M10" s="23">
        <f>G10/C10-100%</f>
        <v>0.29340769465382777</v>
      </c>
    </row>
    <row r="11" spans="1:80" ht="30" customHeight="1" x14ac:dyDescent="0.25">
      <c r="A11" s="46" t="s">
        <v>51</v>
      </c>
      <c r="B11" s="57" t="s">
        <v>73</v>
      </c>
      <c r="C11" s="5">
        <v>63</v>
      </c>
      <c r="D11" s="6">
        <v>84</v>
      </c>
      <c r="E11" s="6">
        <v>84</v>
      </c>
      <c r="F11" s="6">
        <v>63</v>
      </c>
      <c r="G11" s="6">
        <v>63</v>
      </c>
      <c r="H11" s="7">
        <f>G11/$G$7</f>
        <v>2.1667354519191084E-3</v>
      </c>
      <c r="I11" s="15">
        <f t="shared" si="1"/>
        <v>0</v>
      </c>
      <c r="J11" s="2">
        <f>G11/E11</f>
        <v>0.75</v>
      </c>
      <c r="K11" s="2">
        <f t="shared" si="4"/>
        <v>1</v>
      </c>
      <c r="L11" s="18">
        <f t="shared" si="2"/>
        <v>0</v>
      </c>
      <c r="M11" s="23">
        <f>G11/C11-100%</f>
        <v>0</v>
      </c>
    </row>
    <row r="12" spans="1:80" ht="15.95" customHeight="1" x14ac:dyDescent="0.25">
      <c r="A12" s="22" t="s">
        <v>41</v>
      </c>
      <c r="B12" s="57" t="s">
        <v>54</v>
      </c>
      <c r="C12" s="5">
        <v>8393</v>
      </c>
      <c r="D12" s="6">
        <v>12654.5</v>
      </c>
      <c r="E12" s="8">
        <v>12855.9</v>
      </c>
      <c r="F12" s="6">
        <v>8835.5</v>
      </c>
      <c r="G12" s="6">
        <v>8392.2999999999993</v>
      </c>
      <c r="H12" s="7">
        <f>G12/$G$7</f>
        <v>0.28863323703397992</v>
      </c>
      <c r="I12" s="15">
        <f t="shared" si="1"/>
        <v>-443.20000000000073</v>
      </c>
      <c r="J12" s="2">
        <f>G12/E12</f>
        <v>0.65279754820743774</v>
      </c>
      <c r="K12" s="2">
        <f>G12/F12</f>
        <v>0.9498387188048214</v>
      </c>
      <c r="L12" s="18">
        <f t="shared" si="2"/>
        <v>-0.7000000000007276</v>
      </c>
      <c r="M12" s="23">
        <f>G12/C12-100%</f>
        <v>-8.3402835696522182E-5</v>
      </c>
    </row>
    <row r="13" spans="1:80" ht="47.25" customHeight="1" x14ac:dyDescent="0.25">
      <c r="A13" s="46" t="s">
        <v>52</v>
      </c>
      <c r="B13" s="57" t="s">
        <v>55</v>
      </c>
      <c r="C13" s="5">
        <v>362.6</v>
      </c>
      <c r="D13" s="6">
        <v>528.20000000000005</v>
      </c>
      <c r="E13" s="8">
        <v>528.20000000000005</v>
      </c>
      <c r="F13" s="6">
        <v>396.2</v>
      </c>
      <c r="G13" s="6">
        <v>396.2</v>
      </c>
      <c r="H13" s="7">
        <f>G13/$G$7</f>
        <v>1.3626358508735727E-2</v>
      </c>
      <c r="I13" s="15">
        <f t="shared" si="1"/>
        <v>0</v>
      </c>
      <c r="J13" s="2">
        <f>G13/E13</f>
        <v>0.75009466111321466</v>
      </c>
      <c r="K13" s="2">
        <f t="shared" si="4"/>
        <v>1</v>
      </c>
      <c r="L13" s="18">
        <f t="shared" si="2"/>
        <v>33.599999999999966</v>
      </c>
      <c r="M13" s="23">
        <f>G13/C13-100%</f>
        <v>9.2664092664092479E-2</v>
      </c>
    </row>
    <row r="14" spans="1:80" ht="9" hidden="1" customHeight="1" x14ac:dyDescent="0.25">
      <c r="A14" s="46" t="s">
        <v>44</v>
      </c>
      <c r="B14" s="57" t="s">
        <v>72</v>
      </c>
      <c r="C14" s="5">
        <v>0</v>
      </c>
      <c r="D14" s="6">
        <v>0</v>
      </c>
      <c r="E14" s="8"/>
      <c r="F14" s="6"/>
      <c r="G14" s="6"/>
      <c r="H14" s="7">
        <f>G14/$G$7</f>
        <v>0</v>
      </c>
      <c r="I14" s="15">
        <f t="shared" si="1"/>
        <v>0</v>
      </c>
      <c r="J14" s="2">
        <v>0</v>
      </c>
      <c r="K14" s="2">
        <v>0</v>
      </c>
      <c r="L14" s="18">
        <f t="shared" si="2"/>
        <v>0</v>
      </c>
      <c r="M14" s="23" t="e">
        <f>G14/C14-100%</f>
        <v>#DIV/0!</v>
      </c>
    </row>
    <row r="15" spans="1:80" ht="15.75" customHeight="1" x14ac:dyDescent="0.25">
      <c r="A15" s="45" t="s">
        <v>2</v>
      </c>
      <c r="B15" s="57" t="s">
        <v>71</v>
      </c>
      <c r="C15" s="5">
        <v>0</v>
      </c>
      <c r="D15" s="6">
        <v>50</v>
      </c>
      <c r="E15" s="8">
        <v>50</v>
      </c>
      <c r="F15" s="6">
        <v>0</v>
      </c>
      <c r="G15" s="6">
        <v>0</v>
      </c>
      <c r="H15" s="7" t="s">
        <v>89</v>
      </c>
      <c r="I15" s="15">
        <f t="shared" si="1"/>
        <v>0</v>
      </c>
      <c r="J15" s="2">
        <f>G15/E15</f>
        <v>0</v>
      </c>
      <c r="K15" s="2">
        <v>0</v>
      </c>
      <c r="L15" s="18">
        <f t="shared" si="2"/>
        <v>0</v>
      </c>
      <c r="M15" s="23" t="s">
        <v>89</v>
      </c>
    </row>
    <row r="16" spans="1:80" ht="15.75" customHeight="1" x14ac:dyDescent="0.25">
      <c r="A16" s="45" t="s">
        <v>3</v>
      </c>
      <c r="B16" s="57" t="s">
        <v>56</v>
      </c>
      <c r="C16" s="5">
        <v>1654.1</v>
      </c>
      <c r="D16" s="6">
        <v>2296.9</v>
      </c>
      <c r="E16" s="8">
        <v>2873.6</v>
      </c>
      <c r="F16" s="6">
        <v>1536.7</v>
      </c>
      <c r="G16" s="6">
        <v>1536.4</v>
      </c>
      <c r="H16" s="7">
        <f>G16/$G$7</f>
        <v>5.28408309258495E-2</v>
      </c>
      <c r="I16" s="15">
        <f t="shared" si="1"/>
        <v>-0.29999999999995453</v>
      </c>
      <c r="J16" s="2">
        <f>G16/E16</f>
        <v>0.5346603563474388</v>
      </c>
      <c r="K16" s="2">
        <f t="shared" si="4"/>
        <v>0.99980477646905708</v>
      </c>
      <c r="L16" s="18">
        <f t="shared" si="2"/>
        <v>-117.69999999999982</v>
      </c>
      <c r="M16" s="23">
        <f t="shared" si="3"/>
        <v>-7.1156520162021564E-2</v>
      </c>
    </row>
    <row r="17" spans="1:76" ht="18" hidden="1" customHeight="1" x14ac:dyDescent="0.25">
      <c r="A17" s="22"/>
      <c r="B17" s="57"/>
      <c r="C17" s="5"/>
      <c r="D17" s="6"/>
      <c r="E17" s="6"/>
      <c r="F17" s="6"/>
      <c r="G17" s="6"/>
      <c r="H17" s="9">
        <f>G17/$G$7</f>
        <v>0</v>
      </c>
      <c r="I17" s="15">
        <f>E17-D17</f>
        <v>0</v>
      </c>
      <c r="J17" s="2" t="e">
        <f>E17/C17-100%</f>
        <v>#DIV/0!</v>
      </c>
      <c r="K17" s="2" t="e">
        <f>F17/E17-100%</f>
        <v>#DIV/0!</v>
      </c>
      <c r="L17" s="18">
        <f t="shared" si="2"/>
        <v>0</v>
      </c>
      <c r="M17" s="23" t="e">
        <f t="shared" si="3"/>
        <v>#DIV/0!</v>
      </c>
    </row>
    <row r="18" spans="1:76" s="28" customFormat="1" ht="18" customHeight="1" x14ac:dyDescent="0.25">
      <c r="A18" s="66" t="s">
        <v>16</v>
      </c>
      <c r="B18" s="58" t="s">
        <v>30</v>
      </c>
      <c r="C18" s="43">
        <f>C19</f>
        <v>123.9</v>
      </c>
      <c r="D18" s="43">
        <f>D19</f>
        <v>175.5</v>
      </c>
      <c r="E18" s="43">
        <f>E19</f>
        <v>188.3</v>
      </c>
      <c r="F18" s="43">
        <f>F19</f>
        <v>131.69999999999999</v>
      </c>
      <c r="G18" s="43">
        <f>G19</f>
        <v>131.69999999999999</v>
      </c>
      <c r="H18" s="44">
        <f>SUM(H19:H19)</f>
        <v>4.5295088732975643E-3</v>
      </c>
      <c r="I18" s="39">
        <f>G18-F18</f>
        <v>0</v>
      </c>
      <c r="J18" s="40">
        <f>G18/E18</f>
        <v>0.69941582580987771</v>
      </c>
      <c r="K18" s="40">
        <f t="shared" ref="K18:K29" si="5">G18/F18</f>
        <v>1</v>
      </c>
      <c r="L18" s="41">
        <f t="shared" si="2"/>
        <v>7.7999999999999829</v>
      </c>
      <c r="M18" s="42">
        <f t="shared" si="3"/>
        <v>6.2953995157384757E-2</v>
      </c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7"/>
      <c r="BP18" s="27"/>
      <c r="BQ18" s="27"/>
      <c r="BR18" s="27"/>
      <c r="BS18" s="27"/>
      <c r="BT18" s="27"/>
      <c r="BU18" s="27"/>
      <c r="BV18" s="27"/>
      <c r="BW18" s="27"/>
      <c r="BX18" s="27"/>
    </row>
    <row r="19" spans="1:76" ht="16.5" customHeight="1" x14ac:dyDescent="0.25">
      <c r="A19" s="47" t="s">
        <v>39</v>
      </c>
      <c r="B19" s="59" t="s">
        <v>57</v>
      </c>
      <c r="C19" s="24">
        <v>123.9</v>
      </c>
      <c r="D19" s="20">
        <v>175.5</v>
      </c>
      <c r="E19" s="20">
        <v>188.3</v>
      </c>
      <c r="F19" s="20">
        <v>131.69999999999999</v>
      </c>
      <c r="G19" s="20">
        <v>131.69999999999999</v>
      </c>
      <c r="H19" s="9">
        <f>G19/$G$7</f>
        <v>4.5295088732975643E-3</v>
      </c>
      <c r="I19" s="15">
        <f>G19-F19</f>
        <v>0</v>
      </c>
      <c r="J19" s="2">
        <f>G19/E19</f>
        <v>0.69941582580987771</v>
      </c>
      <c r="K19" s="2">
        <f t="shared" si="5"/>
        <v>1</v>
      </c>
      <c r="L19" s="18">
        <f t="shared" si="2"/>
        <v>7.7999999999999829</v>
      </c>
      <c r="M19" s="23">
        <f t="shared" si="3"/>
        <v>6.2953995157384757E-2</v>
      </c>
    </row>
    <row r="20" spans="1:76" s="28" customFormat="1" ht="33" customHeight="1" x14ac:dyDescent="0.25">
      <c r="A20" s="66" t="s">
        <v>79</v>
      </c>
      <c r="B20" s="58" t="s">
        <v>31</v>
      </c>
      <c r="C20" s="43">
        <f>SUM(C21:C25)</f>
        <v>124.8</v>
      </c>
      <c r="D20" s="43">
        <f>SUM(D22:D25)</f>
        <v>2530.7999999999997</v>
      </c>
      <c r="E20" s="43">
        <f>SUM(E22:E25)</f>
        <v>2530.7999999999997</v>
      </c>
      <c r="F20" s="43">
        <f>SUM(F22:F25)</f>
        <v>2354.5</v>
      </c>
      <c r="G20" s="43">
        <f>SUM(G22:G25)</f>
        <v>2354.2999999999997</v>
      </c>
      <c r="H20" s="44">
        <f>SUM(H21:H25)</f>
        <v>8.097055991195487E-2</v>
      </c>
      <c r="I20" s="39">
        <f>G20-F20</f>
        <v>-0.20000000000027285</v>
      </c>
      <c r="J20" s="40">
        <f>G20/E20</f>
        <v>0.93025920657499606</v>
      </c>
      <c r="K20" s="40">
        <f t="shared" si="5"/>
        <v>0.9999150562752176</v>
      </c>
      <c r="L20" s="41">
        <f t="shared" si="2"/>
        <v>2229.4999999999995</v>
      </c>
      <c r="M20" s="42">
        <f t="shared" si="3"/>
        <v>17.864583333333332</v>
      </c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7"/>
      <c r="BP20" s="27"/>
      <c r="BQ20" s="27"/>
      <c r="BR20" s="27"/>
      <c r="BS20" s="27"/>
      <c r="BT20" s="27"/>
      <c r="BU20" s="27"/>
      <c r="BV20" s="27"/>
      <c r="BW20" s="27"/>
      <c r="BX20" s="27"/>
    </row>
    <row r="21" spans="1:76" s="10" customFormat="1" ht="20.100000000000001" hidden="1" customHeight="1" x14ac:dyDescent="0.25">
      <c r="A21" s="22" t="s">
        <v>4</v>
      </c>
      <c r="B21" s="60" t="s">
        <v>45</v>
      </c>
      <c r="C21" s="14">
        <v>0</v>
      </c>
      <c r="D21" s="14"/>
      <c r="E21" s="14"/>
      <c r="F21" s="14"/>
      <c r="G21" s="14"/>
      <c r="H21" s="7">
        <f>G21/$G$7</f>
        <v>0</v>
      </c>
      <c r="I21" s="16">
        <f>E21-D21</f>
        <v>0</v>
      </c>
      <c r="J21" s="2">
        <v>0</v>
      </c>
      <c r="K21" s="40" t="e">
        <f t="shared" si="5"/>
        <v>#DIV/0!</v>
      </c>
      <c r="L21" s="18">
        <f>G21-F21</f>
        <v>0</v>
      </c>
      <c r="M21" s="53" t="e">
        <f t="shared" si="3"/>
        <v>#DIV/0!</v>
      </c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12"/>
      <c r="BP21" s="12"/>
      <c r="BQ21" s="12"/>
      <c r="BR21" s="12"/>
      <c r="BS21" s="12"/>
      <c r="BT21" s="12"/>
      <c r="BU21" s="12"/>
      <c r="BV21" s="12"/>
      <c r="BW21" s="12"/>
      <c r="BX21" s="12"/>
    </row>
    <row r="22" spans="1:76" s="10" customFormat="1" ht="45" hidden="1" customHeight="1" x14ac:dyDescent="0.25">
      <c r="A22" s="46" t="s">
        <v>42</v>
      </c>
      <c r="B22" s="60" t="s">
        <v>58</v>
      </c>
      <c r="C22" s="14">
        <v>0</v>
      </c>
      <c r="D22" s="8">
        <v>0</v>
      </c>
      <c r="E22" s="8">
        <v>0</v>
      </c>
      <c r="F22" s="8">
        <v>0</v>
      </c>
      <c r="G22" s="8">
        <v>0</v>
      </c>
      <c r="H22" s="9">
        <f>G22/$G$7</f>
        <v>0</v>
      </c>
      <c r="I22" s="15">
        <f t="shared" ref="I22:I30" si="6">G22-F22</f>
        <v>0</v>
      </c>
      <c r="J22" s="2" t="e">
        <f t="shared" ref="J22:J35" si="7">G22/E22</f>
        <v>#DIV/0!</v>
      </c>
      <c r="K22" s="40" t="e">
        <f t="shared" si="5"/>
        <v>#DIV/0!</v>
      </c>
      <c r="L22" s="18">
        <f t="shared" ref="L22:L34" si="8">G22-C22</f>
        <v>0</v>
      </c>
      <c r="M22" s="53" t="e">
        <f t="shared" si="3"/>
        <v>#DIV/0!</v>
      </c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12"/>
      <c r="BP22" s="12"/>
      <c r="BQ22" s="12"/>
      <c r="BR22" s="12"/>
      <c r="BS22" s="12"/>
      <c r="BT22" s="12"/>
      <c r="BU22" s="12"/>
      <c r="BV22" s="12"/>
      <c r="BW22" s="12"/>
      <c r="BX22" s="12"/>
    </row>
    <row r="23" spans="1:76" ht="18" hidden="1" customHeight="1" x14ac:dyDescent="0.25">
      <c r="A23" s="45" t="s">
        <v>5</v>
      </c>
      <c r="B23" s="57" t="s">
        <v>59</v>
      </c>
      <c r="C23" s="5">
        <v>0</v>
      </c>
      <c r="D23" s="6">
        <v>0</v>
      </c>
      <c r="E23" s="6">
        <v>0</v>
      </c>
      <c r="F23" s="6">
        <v>0</v>
      </c>
      <c r="G23" s="6">
        <v>0</v>
      </c>
      <c r="H23" s="9">
        <f>G23/$G$7</f>
        <v>0</v>
      </c>
      <c r="I23" s="15">
        <f t="shared" si="6"/>
        <v>0</v>
      </c>
      <c r="J23" s="2" t="e">
        <f t="shared" si="7"/>
        <v>#DIV/0!</v>
      </c>
      <c r="K23" s="40" t="e">
        <f t="shared" si="5"/>
        <v>#DIV/0!</v>
      </c>
      <c r="L23" s="18">
        <f t="shared" si="8"/>
        <v>0</v>
      </c>
      <c r="M23" s="53" t="e">
        <f t="shared" si="3"/>
        <v>#DIV/0!</v>
      </c>
    </row>
    <row r="24" spans="1:76" ht="47.25" customHeight="1" x14ac:dyDescent="0.25">
      <c r="A24" s="46" t="s">
        <v>85</v>
      </c>
      <c r="B24" s="57" t="s">
        <v>59</v>
      </c>
      <c r="C24" s="5">
        <v>83.1</v>
      </c>
      <c r="D24" s="6">
        <v>213.1</v>
      </c>
      <c r="E24" s="6">
        <v>213.1</v>
      </c>
      <c r="F24" s="6">
        <f>14.7+24.1</f>
        <v>38.799999999999997</v>
      </c>
      <c r="G24" s="6">
        <v>38.700000000000003</v>
      </c>
      <c r="H24" s="9">
        <f>G24/$G$7</f>
        <v>1.3309946347503097E-3</v>
      </c>
      <c r="I24" s="15">
        <f t="shared" si="6"/>
        <v>-9.9999999999994316E-2</v>
      </c>
      <c r="J24" s="2">
        <f t="shared" si="7"/>
        <v>0.18160488033786956</v>
      </c>
      <c r="K24" s="50">
        <f t="shared" si="5"/>
        <v>0.99742268041237125</v>
      </c>
      <c r="L24" s="18">
        <f t="shared" si="8"/>
        <v>-44.399999999999991</v>
      </c>
      <c r="M24" s="35">
        <f t="shared" si="3"/>
        <v>-0.53429602888086636</v>
      </c>
    </row>
    <row r="25" spans="1:76" ht="29.25" customHeight="1" x14ac:dyDescent="0.25">
      <c r="A25" s="45" t="s">
        <v>81</v>
      </c>
      <c r="B25" s="57" t="s">
        <v>80</v>
      </c>
      <c r="C25" s="5">
        <v>41.7</v>
      </c>
      <c r="D25" s="6">
        <v>2317.6999999999998</v>
      </c>
      <c r="E25" s="6">
        <v>2317.6999999999998</v>
      </c>
      <c r="F25" s="6">
        <v>2315.6999999999998</v>
      </c>
      <c r="G25" s="6">
        <v>2315.6</v>
      </c>
      <c r="H25" s="9">
        <f>G25/$G$7</f>
        <v>7.963956527720456E-2</v>
      </c>
      <c r="I25" s="15">
        <f t="shared" si="6"/>
        <v>-9.9999999999909051E-2</v>
      </c>
      <c r="J25" s="2">
        <f t="shared" si="7"/>
        <v>0.99909392932648755</v>
      </c>
      <c r="K25" s="50">
        <f>G25/F25</f>
        <v>0.99995681651336532</v>
      </c>
      <c r="L25" s="18">
        <f t="shared" si="8"/>
        <v>2273.9</v>
      </c>
      <c r="M25" s="23">
        <f t="shared" si="3"/>
        <v>54.529976019184645</v>
      </c>
    </row>
    <row r="26" spans="1:76" s="28" customFormat="1" ht="18" customHeight="1" x14ac:dyDescent="0.25">
      <c r="A26" s="66" t="s">
        <v>17</v>
      </c>
      <c r="B26" s="58" t="s">
        <v>32</v>
      </c>
      <c r="C26" s="43">
        <f t="shared" ref="C26:G26" si="9">SUM(C27:C30)</f>
        <v>903.59999999999991</v>
      </c>
      <c r="D26" s="43">
        <f t="shared" si="9"/>
        <v>12008.3</v>
      </c>
      <c r="E26" s="43">
        <f t="shared" si="9"/>
        <v>12536.699999999999</v>
      </c>
      <c r="F26" s="43">
        <f>SUM(F27:F30)</f>
        <v>1154.5999999999999</v>
      </c>
      <c r="G26" s="43">
        <f t="shared" si="9"/>
        <v>1154.5</v>
      </c>
      <c r="H26" s="44">
        <f>SUM(H27:H30)</f>
        <v>3.9706286972073186E-2</v>
      </c>
      <c r="I26" s="39">
        <f t="shared" si="6"/>
        <v>-9.9999999999909051E-2</v>
      </c>
      <c r="J26" s="40">
        <f>G26/E26</f>
        <v>9.2089624861406913E-2</v>
      </c>
      <c r="K26" s="40">
        <f t="shared" si="5"/>
        <v>0.99991338991858658</v>
      </c>
      <c r="L26" s="41">
        <f t="shared" si="8"/>
        <v>250.90000000000009</v>
      </c>
      <c r="M26" s="49">
        <f t="shared" si="3"/>
        <v>0.27766710934041616</v>
      </c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7"/>
      <c r="BP26" s="27"/>
      <c r="BQ26" s="27"/>
      <c r="BR26" s="27"/>
      <c r="BS26" s="27"/>
      <c r="BT26" s="27"/>
      <c r="BU26" s="27"/>
      <c r="BV26" s="27"/>
      <c r="BW26" s="27"/>
      <c r="BX26" s="27"/>
    </row>
    <row r="27" spans="1:76" s="28" customFormat="1" ht="17.25" hidden="1" customHeight="1" x14ac:dyDescent="0.25">
      <c r="A27" s="67" t="s">
        <v>76</v>
      </c>
      <c r="B27" s="59" t="s">
        <v>75</v>
      </c>
      <c r="C27" s="24">
        <v>0</v>
      </c>
      <c r="D27" s="24"/>
      <c r="E27" s="24"/>
      <c r="F27" s="24"/>
      <c r="G27" s="24"/>
      <c r="H27" s="7">
        <f>G27/$G$7</f>
        <v>0</v>
      </c>
      <c r="I27" s="15">
        <f t="shared" si="6"/>
        <v>0</v>
      </c>
      <c r="J27" s="2" t="e">
        <f t="shared" si="7"/>
        <v>#DIV/0!</v>
      </c>
      <c r="K27" s="40" t="e">
        <f t="shared" si="5"/>
        <v>#DIV/0!</v>
      </c>
      <c r="L27" s="18">
        <f t="shared" si="8"/>
        <v>0</v>
      </c>
      <c r="M27" s="49" t="e">
        <f t="shared" si="3"/>
        <v>#DIV/0!</v>
      </c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7"/>
      <c r="BP27" s="27"/>
      <c r="BQ27" s="27"/>
      <c r="BR27" s="27"/>
      <c r="BS27" s="27"/>
      <c r="BT27" s="27"/>
      <c r="BU27" s="27"/>
      <c r="BV27" s="27"/>
      <c r="BW27" s="27"/>
      <c r="BX27" s="27"/>
    </row>
    <row r="28" spans="1:76" ht="13.5" customHeight="1" x14ac:dyDescent="0.25">
      <c r="A28" s="22" t="s">
        <v>18</v>
      </c>
      <c r="B28" s="57" t="s">
        <v>60</v>
      </c>
      <c r="C28" s="5">
        <v>320.7</v>
      </c>
      <c r="D28" s="6">
        <v>246.8</v>
      </c>
      <c r="E28" s="8">
        <v>246.8</v>
      </c>
      <c r="F28" s="6">
        <v>74.599999999999994</v>
      </c>
      <c r="G28" s="8">
        <v>74.5</v>
      </c>
      <c r="H28" s="7">
        <f>G28/$G$7</f>
        <v>2.562250653459898E-3</v>
      </c>
      <c r="I28" s="15">
        <f t="shared" si="6"/>
        <v>-9.9999999999994316E-2</v>
      </c>
      <c r="J28" s="2">
        <f>G28/E28</f>
        <v>0.3018638573743922</v>
      </c>
      <c r="K28" s="50">
        <f>G28/F28</f>
        <v>0.99865951742627357</v>
      </c>
      <c r="L28" s="18">
        <f t="shared" si="8"/>
        <v>-246.2</v>
      </c>
      <c r="M28" s="48">
        <f t="shared" si="3"/>
        <v>-0.76769566573121295</v>
      </c>
    </row>
    <row r="29" spans="1:76" ht="14.25" customHeight="1" x14ac:dyDescent="0.25">
      <c r="A29" s="22" t="s">
        <v>43</v>
      </c>
      <c r="B29" s="57" t="s">
        <v>74</v>
      </c>
      <c r="C29" s="5">
        <v>582.9</v>
      </c>
      <c r="D29" s="6">
        <v>11751.5</v>
      </c>
      <c r="E29" s="8">
        <v>12209.9</v>
      </c>
      <c r="F29" s="6">
        <v>1000</v>
      </c>
      <c r="G29" s="6">
        <v>1000</v>
      </c>
      <c r="H29" s="7">
        <f>G29/$G$7</f>
        <v>3.4392626220938229E-2</v>
      </c>
      <c r="I29" s="15">
        <f t="shared" si="6"/>
        <v>0</v>
      </c>
      <c r="J29" s="2">
        <f t="shared" si="7"/>
        <v>8.1900752667917021E-2</v>
      </c>
      <c r="K29" s="50">
        <f t="shared" si="5"/>
        <v>1</v>
      </c>
      <c r="L29" s="18">
        <f t="shared" si="8"/>
        <v>417.1</v>
      </c>
      <c r="M29" s="23">
        <f t="shared" si="3"/>
        <v>0.71556013038257005</v>
      </c>
    </row>
    <row r="30" spans="1:76" ht="29.25" customHeight="1" x14ac:dyDescent="0.25">
      <c r="A30" s="45" t="s">
        <v>82</v>
      </c>
      <c r="B30" s="57" t="s">
        <v>83</v>
      </c>
      <c r="C30" s="5" t="s">
        <v>89</v>
      </c>
      <c r="D30" s="6">
        <v>10</v>
      </c>
      <c r="E30" s="8">
        <v>80</v>
      </c>
      <c r="F30" s="6">
        <v>80</v>
      </c>
      <c r="G30" s="6">
        <v>80</v>
      </c>
      <c r="H30" s="7">
        <f>G30/$G$7</f>
        <v>2.7514100976750583E-3</v>
      </c>
      <c r="I30" s="15">
        <f t="shared" si="6"/>
        <v>0</v>
      </c>
      <c r="J30" s="2">
        <f t="shared" si="7"/>
        <v>1</v>
      </c>
      <c r="K30" s="50">
        <v>0</v>
      </c>
      <c r="L30" s="18">
        <v>0</v>
      </c>
      <c r="M30" s="23" t="s">
        <v>89</v>
      </c>
    </row>
    <row r="31" spans="1:76" s="28" customFormat="1" ht="15.75" customHeight="1" x14ac:dyDescent="0.25">
      <c r="A31" s="66" t="s">
        <v>19</v>
      </c>
      <c r="B31" s="58" t="s">
        <v>33</v>
      </c>
      <c r="C31" s="43">
        <f>SUM(C32:C35)</f>
        <v>33831.599999999999</v>
      </c>
      <c r="D31" s="43">
        <f>SUM(D32:D35)</f>
        <v>20264.5</v>
      </c>
      <c r="E31" s="43">
        <f>SUM(E32:E35)</f>
        <v>21317.600000000002</v>
      </c>
      <c r="F31" s="43">
        <f>SUM(F32:F35)</f>
        <v>8963.5</v>
      </c>
      <c r="G31" s="43">
        <f>SUM(G32:G35)</f>
        <v>8963.1</v>
      </c>
      <c r="H31" s="44">
        <f>SUM(H32:H36)</f>
        <v>0.30826454808089143</v>
      </c>
      <c r="I31" s="39">
        <f>G31-F31</f>
        <v>-0.3999999999996362</v>
      </c>
      <c r="J31" s="40">
        <f t="shared" si="7"/>
        <v>0.42045539835628776</v>
      </c>
      <c r="K31" s="40">
        <f>G31/F31</f>
        <v>0.99995537457466399</v>
      </c>
      <c r="L31" s="41">
        <f t="shared" si="8"/>
        <v>-24868.5</v>
      </c>
      <c r="M31" s="42">
        <f t="shared" si="3"/>
        <v>-0.73506721526620078</v>
      </c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7"/>
      <c r="BP31" s="27"/>
      <c r="BQ31" s="27"/>
      <c r="BR31" s="27"/>
      <c r="BS31" s="27"/>
      <c r="BT31" s="27"/>
      <c r="BU31" s="27"/>
      <c r="BV31" s="27"/>
      <c r="BW31" s="27"/>
      <c r="BX31" s="27"/>
    </row>
    <row r="32" spans="1:76" ht="15.95" customHeight="1" x14ac:dyDescent="0.25">
      <c r="A32" s="22" t="s">
        <v>6</v>
      </c>
      <c r="B32" s="57" t="s">
        <v>61</v>
      </c>
      <c r="C32" s="5">
        <v>17100.599999999999</v>
      </c>
      <c r="D32" s="5">
        <v>10226.700000000001</v>
      </c>
      <c r="E32" s="14">
        <v>9935.2000000000007</v>
      </c>
      <c r="F32" s="5">
        <v>1358.1</v>
      </c>
      <c r="G32" s="5">
        <v>1358.1</v>
      </c>
      <c r="H32" s="7">
        <f>G32/$G$7</f>
        <v>4.6708625670656208E-2</v>
      </c>
      <c r="I32" s="15">
        <f>G32-F32</f>
        <v>0</v>
      </c>
      <c r="J32" s="2">
        <f t="shared" si="7"/>
        <v>0.13669578871084626</v>
      </c>
      <c r="K32" s="2">
        <f>G32/F32</f>
        <v>1</v>
      </c>
      <c r="L32" s="18">
        <f t="shared" si="8"/>
        <v>-15742.499999999998</v>
      </c>
      <c r="M32" s="23">
        <f t="shared" si="3"/>
        <v>-0.92058173397424647</v>
      </c>
    </row>
    <row r="33" spans="1:76" ht="15.95" customHeight="1" x14ac:dyDescent="0.25">
      <c r="A33" s="22" t="s">
        <v>7</v>
      </c>
      <c r="B33" s="57" t="s">
        <v>62</v>
      </c>
      <c r="C33" s="5">
        <v>4807.2</v>
      </c>
      <c r="D33" s="5">
        <v>7206.3</v>
      </c>
      <c r="E33" s="14">
        <v>7097.1</v>
      </c>
      <c r="F33" s="5">
        <v>5660</v>
      </c>
      <c r="G33" s="5">
        <v>5659.9</v>
      </c>
      <c r="H33" s="7">
        <f>G33/$G$7</f>
        <v>0.19465882514788829</v>
      </c>
      <c r="I33" s="15">
        <f>G33-F33</f>
        <v>-0.1000000000003638</v>
      </c>
      <c r="J33" s="2">
        <f t="shared" si="7"/>
        <v>0.79749475137732306</v>
      </c>
      <c r="K33" s="2">
        <f t="shared" ref="K33:K39" si="10">G33/F33</f>
        <v>0.99998233215547694</v>
      </c>
      <c r="L33" s="18">
        <f t="shared" si="8"/>
        <v>852.69999999999982</v>
      </c>
      <c r="M33" s="23">
        <f t="shared" si="3"/>
        <v>0.17737976368780162</v>
      </c>
    </row>
    <row r="34" spans="1:76" ht="15.75" customHeight="1" x14ac:dyDescent="0.25">
      <c r="A34" s="22" t="s">
        <v>8</v>
      </c>
      <c r="B34" s="57" t="s">
        <v>63</v>
      </c>
      <c r="C34" s="5">
        <v>937.2</v>
      </c>
      <c r="D34" s="5">
        <v>2273.6999999999998</v>
      </c>
      <c r="E34" s="5">
        <v>3970.8</v>
      </c>
      <c r="F34" s="5">
        <v>1945.4</v>
      </c>
      <c r="G34" s="5">
        <v>1945.1</v>
      </c>
      <c r="H34" s="7">
        <f>G34/$G$7</f>
        <v>6.6897097262346952E-2</v>
      </c>
      <c r="I34" s="15">
        <f>G34-F34</f>
        <v>-0.3000000000001819</v>
      </c>
      <c r="J34" s="2">
        <f t="shared" si="7"/>
        <v>0.48985091165508204</v>
      </c>
      <c r="K34" s="2">
        <f t="shared" si="10"/>
        <v>0.9998457900688803</v>
      </c>
      <c r="L34" s="18">
        <f t="shared" si="8"/>
        <v>1007.8999999999999</v>
      </c>
      <c r="M34" s="23">
        <f t="shared" si="3"/>
        <v>1.0754374733247971</v>
      </c>
    </row>
    <row r="35" spans="1:76" ht="31.5" customHeight="1" x14ac:dyDescent="0.25">
      <c r="A35" s="45" t="s">
        <v>9</v>
      </c>
      <c r="B35" s="57" t="s">
        <v>70</v>
      </c>
      <c r="C35" s="5">
        <v>10986.6</v>
      </c>
      <c r="D35" s="5">
        <v>557.79999999999995</v>
      </c>
      <c r="E35" s="5">
        <v>314.5</v>
      </c>
      <c r="F35" s="5">
        <v>0</v>
      </c>
      <c r="G35" s="5">
        <v>0</v>
      </c>
      <c r="H35" s="7" t="s">
        <v>89</v>
      </c>
      <c r="I35" s="15">
        <f>G35-F35</f>
        <v>0</v>
      </c>
      <c r="J35" s="2">
        <f t="shared" si="7"/>
        <v>0</v>
      </c>
      <c r="K35" s="2" t="s">
        <v>89</v>
      </c>
      <c r="L35" s="18">
        <f t="shared" ref="L35:L47" si="11">G35-C35</f>
        <v>-10986.6</v>
      </c>
      <c r="M35" s="23">
        <f t="shared" si="3"/>
        <v>-1</v>
      </c>
    </row>
    <row r="36" spans="1:76" ht="0.75" hidden="1" customHeight="1" x14ac:dyDescent="0.25">
      <c r="A36" s="68"/>
      <c r="B36" s="61"/>
      <c r="C36" s="5"/>
      <c r="D36" s="5"/>
      <c r="E36" s="5"/>
      <c r="F36" s="5"/>
      <c r="G36" s="5"/>
      <c r="H36" s="7">
        <f>G36/$G$7</f>
        <v>0</v>
      </c>
      <c r="I36" s="13"/>
      <c r="J36" s="2" t="e">
        <f>E36/C36-100%</f>
        <v>#DIV/0!</v>
      </c>
      <c r="K36" s="2" t="e">
        <f t="shared" si="10"/>
        <v>#DIV/0!</v>
      </c>
      <c r="L36" s="19"/>
      <c r="M36" s="23" t="e">
        <f t="shared" si="3"/>
        <v>#DIV/0!</v>
      </c>
    </row>
    <row r="37" spans="1:76" s="28" customFormat="1" ht="16.5" customHeight="1" x14ac:dyDescent="0.25">
      <c r="A37" s="66" t="s">
        <v>20</v>
      </c>
      <c r="B37" s="58" t="s">
        <v>34</v>
      </c>
      <c r="C37" s="43">
        <f>SUM(C38:C41)</f>
        <v>13.4</v>
      </c>
      <c r="D37" s="43">
        <f>SUM(D38:D41)</f>
        <v>51.1</v>
      </c>
      <c r="E37" s="43">
        <f>SUM(E38:E41)</f>
        <v>51.1</v>
      </c>
      <c r="F37" s="43">
        <f>SUM(F38:F41)</f>
        <v>14.8</v>
      </c>
      <c r="G37" s="43">
        <f>SUM(G38:G41)</f>
        <v>14.8</v>
      </c>
      <c r="H37" s="44">
        <f>SUM(H38:H42)</f>
        <v>5.0901086806988589E-4</v>
      </c>
      <c r="I37" s="39">
        <f>G37-F37</f>
        <v>0</v>
      </c>
      <c r="J37" s="40">
        <f>G37/E37</f>
        <v>0.28962818003913893</v>
      </c>
      <c r="K37" s="52">
        <v>1</v>
      </c>
      <c r="L37" s="41">
        <f>G37-C37</f>
        <v>1.4000000000000004</v>
      </c>
      <c r="M37" s="42">
        <f t="shared" si="3"/>
        <v>0.10447761194029859</v>
      </c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7"/>
      <c r="BP37" s="27"/>
      <c r="BQ37" s="27"/>
      <c r="BR37" s="27"/>
      <c r="BS37" s="27"/>
      <c r="BT37" s="27"/>
      <c r="BU37" s="27"/>
      <c r="BV37" s="27"/>
      <c r="BW37" s="27"/>
      <c r="BX37" s="27"/>
    </row>
    <row r="38" spans="1:76" ht="20.100000000000001" hidden="1" customHeight="1" x14ac:dyDescent="0.25">
      <c r="A38" s="22" t="s">
        <v>21</v>
      </c>
      <c r="B38" s="57" t="s">
        <v>46</v>
      </c>
      <c r="C38" s="5">
        <v>0</v>
      </c>
      <c r="D38" s="5"/>
      <c r="E38" s="5"/>
      <c r="F38" s="5"/>
      <c r="G38" s="5"/>
      <c r="H38" s="7">
        <f>G38/$G$7</f>
        <v>0</v>
      </c>
      <c r="I38" s="17">
        <f>E38-D38</f>
        <v>0</v>
      </c>
      <c r="J38" s="2" t="e">
        <f>E38/C38-100%</f>
        <v>#DIV/0!</v>
      </c>
      <c r="K38" s="51" t="e">
        <f t="shared" si="10"/>
        <v>#DIV/0!</v>
      </c>
      <c r="L38" s="18">
        <f t="shared" si="11"/>
        <v>0</v>
      </c>
      <c r="M38" s="23" t="e">
        <f t="shared" si="3"/>
        <v>#DIV/0!</v>
      </c>
    </row>
    <row r="39" spans="1:76" ht="20.100000000000001" hidden="1" customHeight="1" x14ac:dyDescent="0.25">
      <c r="A39" s="22" t="s">
        <v>22</v>
      </c>
      <c r="B39" s="57" t="s">
        <v>47</v>
      </c>
      <c r="C39" s="5"/>
      <c r="D39" s="5"/>
      <c r="E39" s="5"/>
      <c r="F39" s="5"/>
      <c r="G39" s="5"/>
      <c r="H39" s="7">
        <f>G39/$G$7</f>
        <v>0</v>
      </c>
      <c r="I39" s="17">
        <f>E39-D39</f>
        <v>0</v>
      </c>
      <c r="J39" s="2" t="e">
        <f>E39/C39-100%</f>
        <v>#DIV/0!</v>
      </c>
      <c r="K39" s="51" t="e">
        <f t="shared" si="10"/>
        <v>#DIV/0!</v>
      </c>
      <c r="L39" s="18">
        <f t="shared" si="11"/>
        <v>0</v>
      </c>
      <c r="M39" s="23" t="e">
        <f t="shared" si="3"/>
        <v>#DIV/0!</v>
      </c>
    </row>
    <row r="40" spans="1:76" ht="15.75" customHeight="1" x14ac:dyDescent="0.25">
      <c r="A40" s="22" t="s">
        <v>78</v>
      </c>
      <c r="B40" s="57" t="s">
        <v>69</v>
      </c>
      <c r="C40" s="5">
        <v>13.4</v>
      </c>
      <c r="D40" s="5">
        <v>51.1</v>
      </c>
      <c r="E40" s="5">
        <v>51.1</v>
      </c>
      <c r="F40" s="5">
        <v>14.8</v>
      </c>
      <c r="G40" s="5">
        <v>14.8</v>
      </c>
      <c r="H40" s="7">
        <f>G40/$G$7</f>
        <v>5.0901086806988589E-4</v>
      </c>
      <c r="I40" s="15">
        <f>G40-F40</f>
        <v>0</v>
      </c>
      <c r="J40" s="2">
        <f>G40/E40</f>
        <v>0.28962818003913893</v>
      </c>
      <c r="K40" s="2">
        <f>G40/F40</f>
        <v>1</v>
      </c>
      <c r="L40" s="18">
        <f t="shared" si="11"/>
        <v>1.4000000000000004</v>
      </c>
      <c r="M40" s="23">
        <f t="shared" si="3"/>
        <v>0.10447761194029859</v>
      </c>
    </row>
    <row r="41" spans="1:76" ht="19.5" hidden="1" customHeight="1" x14ac:dyDescent="0.25">
      <c r="A41" s="22" t="s">
        <v>23</v>
      </c>
      <c r="B41" s="57" t="s">
        <v>48</v>
      </c>
      <c r="C41" s="5"/>
      <c r="D41" s="5"/>
      <c r="E41" s="5"/>
      <c r="F41" s="5"/>
      <c r="G41" s="5"/>
      <c r="H41" s="7">
        <f>G41/$G$7</f>
        <v>0</v>
      </c>
      <c r="I41" s="17">
        <f>E41-D41</f>
        <v>0</v>
      </c>
      <c r="J41" s="2" t="e">
        <f>E41/C41-100%</f>
        <v>#DIV/0!</v>
      </c>
      <c r="K41" s="2" t="e">
        <f>F41/E41-100%</f>
        <v>#DIV/0!</v>
      </c>
      <c r="L41" s="18">
        <f t="shared" si="11"/>
        <v>0</v>
      </c>
      <c r="M41" s="23" t="e">
        <f t="shared" si="3"/>
        <v>#DIV/0!</v>
      </c>
    </row>
    <row r="42" spans="1:76" ht="18" hidden="1" customHeight="1" x14ac:dyDescent="0.25">
      <c r="A42" s="68"/>
      <c r="B42" s="61"/>
      <c r="C42" s="5"/>
      <c r="D42" s="5"/>
      <c r="E42" s="5"/>
      <c r="F42" s="5"/>
      <c r="G42" s="5"/>
      <c r="H42" s="9">
        <f>G42/$G$7</f>
        <v>0</v>
      </c>
      <c r="I42" s="17">
        <f>E42-D42</f>
        <v>0</v>
      </c>
      <c r="J42" s="2" t="e">
        <f>E42/C42-100%</f>
        <v>#DIV/0!</v>
      </c>
      <c r="K42" s="2" t="e">
        <f>F42/E42-100%</f>
        <v>#DIV/0!</v>
      </c>
      <c r="L42" s="18">
        <f t="shared" si="11"/>
        <v>0</v>
      </c>
      <c r="M42" s="23" t="e">
        <f t="shared" si="3"/>
        <v>#DIV/0!</v>
      </c>
    </row>
    <row r="43" spans="1:76" s="28" customFormat="1" ht="16.5" customHeight="1" x14ac:dyDescent="0.25">
      <c r="A43" s="66" t="s">
        <v>24</v>
      </c>
      <c r="B43" s="58" t="s">
        <v>35</v>
      </c>
      <c r="C43" s="43">
        <f>SUM(C44:C45)</f>
        <v>0</v>
      </c>
      <c r="D43" s="43">
        <f>SUM(D44:D45)</f>
        <v>0</v>
      </c>
      <c r="E43" s="43">
        <f>SUM(E44:E45)</f>
        <v>460</v>
      </c>
      <c r="F43" s="43">
        <f>SUM(F44:F45)</f>
        <v>460</v>
      </c>
      <c r="G43" s="43">
        <f>SUM(G44:G45)</f>
        <v>460</v>
      </c>
      <c r="H43" s="44">
        <f>H44</f>
        <v>1.5820608061631585E-2</v>
      </c>
      <c r="I43" s="39">
        <f>G43-F43</f>
        <v>0</v>
      </c>
      <c r="J43" s="71">
        <f>G43/E43</f>
        <v>1</v>
      </c>
      <c r="K43" s="70">
        <f>G43/F43</f>
        <v>1</v>
      </c>
      <c r="L43" s="41">
        <f t="shared" si="11"/>
        <v>460</v>
      </c>
      <c r="M43" s="42" t="s">
        <v>89</v>
      </c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7"/>
      <c r="BP43" s="27"/>
      <c r="BQ43" s="27"/>
      <c r="BR43" s="27"/>
      <c r="BS43" s="27"/>
      <c r="BT43" s="27"/>
      <c r="BU43" s="27"/>
      <c r="BV43" s="27"/>
      <c r="BW43" s="27"/>
      <c r="BX43" s="27"/>
    </row>
    <row r="44" spans="1:76" ht="15.75" customHeight="1" x14ac:dyDescent="0.25">
      <c r="A44" s="22" t="s">
        <v>10</v>
      </c>
      <c r="B44" s="57" t="s">
        <v>64</v>
      </c>
      <c r="C44" s="5">
        <v>0</v>
      </c>
      <c r="D44" s="5">
        <v>0</v>
      </c>
      <c r="E44" s="5">
        <v>460</v>
      </c>
      <c r="F44" s="5">
        <v>460</v>
      </c>
      <c r="G44" s="5">
        <v>460</v>
      </c>
      <c r="H44" s="7">
        <f>G44/G7</f>
        <v>1.5820608061631585E-2</v>
      </c>
      <c r="I44" s="15">
        <f>G44-F44</f>
        <v>0</v>
      </c>
      <c r="J44" s="72">
        <f>G44/E44</f>
        <v>1</v>
      </c>
      <c r="K44" s="33">
        <f t="shared" ref="K44:K46" si="12">G44/F44</f>
        <v>1</v>
      </c>
      <c r="L44" s="18">
        <f t="shared" si="11"/>
        <v>460</v>
      </c>
      <c r="M44" s="23" t="s">
        <v>89</v>
      </c>
    </row>
    <row r="45" spans="1:76" ht="30.75" hidden="1" customHeight="1" x14ac:dyDescent="0.25">
      <c r="A45" s="69" t="s">
        <v>49</v>
      </c>
      <c r="B45" s="57" t="s">
        <v>65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7">
        <f>G45/$G$7</f>
        <v>0</v>
      </c>
      <c r="I45" s="15">
        <f>G45-F45</f>
        <v>0</v>
      </c>
      <c r="J45" s="2">
        <v>0</v>
      </c>
      <c r="K45" s="40" t="e">
        <f t="shared" si="12"/>
        <v>#DIV/0!</v>
      </c>
      <c r="L45" s="18">
        <f>G45-C45</f>
        <v>0</v>
      </c>
      <c r="M45" s="23" t="e">
        <f>G45/C45-100%</f>
        <v>#DIV/0!</v>
      </c>
    </row>
    <row r="46" spans="1:76" ht="12" hidden="1" customHeight="1" x14ac:dyDescent="0.25">
      <c r="A46" s="68"/>
      <c r="B46" s="61"/>
      <c r="C46" s="5"/>
      <c r="D46" s="5"/>
      <c r="E46" s="5"/>
      <c r="F46" s="5"/>
      <c r="G46" s="5"/>
      <c r="H46" s="9">
        <f>G46/$G$7</f>
        <v>0</v>
      </c>
      <c r="I46" s="17">
        <f>E46-D46</f>
        <v>0</v>
      </c>
      <c r="J46" s="2" t="e">
        <f>E46/C46-100%</f>
        <v>#DIV/0!</v>
      </c>
      <c r="K46" s="40" t="e">
        <f t="shared" si="12"/>
        <v>#DIV/0!</v>
      </c>
      <c r="L46" s="18">
        <f t="shared" si="11"/>
        <v>0</v>
      </c>
      <c r="M46" s="23" t="e">
        <f t="shared" si="3"/>
        <v>#DIV/0!</v>
      </c>
    </row>
    <row r="47" spans="1:76" s="28" customFormat="1" ht="18" customHeight="1" x14ac:dyDescent="0.25">
      <c r="A47" s="66" t="s">
        <v>25</v>
      </c>
      <c r="B47" s="58" t="s">
        <v>36</v>
      </c>
      <c r="C47" s="43">
        <f t="shared" ref="C47:G47" si="13">SUM(C48:C50)</f>
        <v>2781.6000000000004</v>
      </c>
      <c r="D47" s="43">
        <f t="shared" si="13"/>
        <v>4179.3</v>
      </c>
      <c r="E47" s="43">
        <f t="shared" si="13"/>
        <v>4149</v>
      </c>
      <c r="F47" s="43">
        <f t="shared" si="13"/>
        <v>2630</v>
      </c>
      <c r="G47" s="43">
        <f t="shared" si="13"/>
        <v>2630</v>
      </c>
      <c r="H47" s="44">
        <f>SUM(H48:H50)</f>
        <v>9.045260696106755E-2</v>
      </c>
      <c r="I47" s="39">
        <f t="shared" ref="I47:I52" si="14">G47-F47</f>
        <v>0</v>
      </c>
      <c r="J47" s="40">
        <f t="shared" ref="J47:J52" si="15">G47/E47</f>
        <v>0.63388768377922389</v>
      </c>
      <c r="K47" s="40">
        <f>G47/F47</f>
        <v>1</v>
      </c>
      <c r="L47" s="41">
        <f t="shared" si="11"/>
        <v>-151.60000000000036</v>
      </c>
      <c r="M47" s="42">
        <f t="shared" si="3"/>
        <v>-5.4501006614897984E-2</v>
      </c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7"/>
      <c r="BP47" s="27"/>
      <c r="BQ47" s="27"/>
      <c r="BR47" s="27"/>
      <c r="BS47" s="27"/>
      <c r="BT47" s="27"/>
      <c r="BU47" s="27"/>
      <c r="BV47" s="27"/>
      <c r="BW47" s="27"/>
      <c r="BX47" s="27"/>
    </row>
    <row r="48" spans="1:76" ht="15.95" customHeight="1" x14ac:dyDescent="0.25">
      <c r="A48" s="22" t="s">
        <v>11</v>
      </c>
      <c r="B48" s="57" t="s">
        <v>66</v>
      </c>
      <c r="C48" s="5">
        <v>2528.8000000000002</v>
      </c>
      <c r="D48" s="5">
        <v>3945</v>
      </c>
      <c r="E48" s="5">
        <v>3945</v>
      </c>
      <c r="F48" s="5">
        <v>2630</v>
      </c>
      <c r="G48" s="5">
        <v>2630</v>
      </c>
      <c r="H48" s="7">
        <f>G48/$G$7</f>
        <v>9.045260696106755E-2</v>
      </c>
      <c r="I48" s="15">
        <f t="shared" si="14"/>
        <v>0</v>
      </c>
      <c r="J48" s="2">
        <f t="shared" si="15"/>
        <v>0.66666666666666663</v>
      </c>
      <c r="K48" s="2">
        <f>G48/F48</f>
        <v>1</v>
      </c>
      <c r="L48" s="18">
        <f>G48-C48</f>
        <v>101.19999999999982</v>
      </c>
      <c r="M48" s="48">
        <f t="shared" si="3"/>
        <v>4.0018981335020465E-2</v>
      </c>
    </row>
    <row r="49" spans="1:76" ht="15.95" customHeight="1" x14ac:dyDescent="0.25">
      <c r="A49" s="22" t="s">
        <v>12</v>
      </c>
      <c r="B49" s="57" t="s">
        <v>67</v>
      </c>
      <c r="C49" s="5">
        <v>252.8</v>
      </c>
      <c r="D49" s="5">
        <v>204</v>
      </c>
      <c r="E49" s="5">
        <v>204</v>
      </c>
      <c r="F49" s="5">
        <v>0</v>
      </c>
      <c r="G49" s="5">
        <v>0</v>
      </c>
      <c r="H49" s="7" t="s">
        <v>89</v>
      </c>
      <c r="I49" s="15">
        <f t="shared" si="14"/>
        <v>0</v>
      </c>
      <c r="J49" s="2" t="s">
        <v>89</v>
      </c>
      <c r="K49" s="2" t="s">
        <v>89</v>
      </c>
      <c r="L49" s="18">
        <f>G49-C49</f>
        <v>-252.8</v>
      </c>
      <c r="M49" s="23">
        <f t="shared" si="3"/>
        <v>-1</v>
      </c>
    </row>
    <row r="50" spans="1:76" ht="15.75" customHeight="1" x14ac:dyDescent="0.25">
      <c r="A50" s="45" t="s">
        <v>50</v>
      </c>
      <c r="B50" s="57" t="s">
        <v>84</v>
      </c>
      <c r="C50" s="5" t="s">
        <v>89</v>
      </c>
      <c r="D50" s="5">
        <v>30.3</v>
      </c>
      <c r="E50" s="5"/>
      <c r="F50" s="5">
        <v>0</v>
      </c>
      <c r="G50" s="5">
        <v>0</v>
      </c>
      <c r="H50" s="7" t="s">
        <v>89</v>
      </c>
      <c r="I50" s="17">
        <f t="shared" si="14"/>
        <v>0</v>
      </c>
      <c r="J50" s="2" t="s">
        <v>89</v>
      </c>
      <c r="K50" s="2" t="s">
        <v>89</v>
      </c>
      <c r="L50" s="18" t="s">
        <v>89</v>
      </c>
      <c r="M50" s="23" t="s">
        <v>89</v>
      </c>
    </row>
    <row r="51" spans="1:76" s="28" customFormat="1" ht="15.95" customHeight="1" x14ac:dyDescent="0.25">
      <c r="A51" s="66" t="s">
        <v>26</v>
      </c>
      <c r="B51" s="58" t="s">
        <v>37</v>
      </c>
      <c r="C51" s="43">
        <f>C52</f>
        <v>9</v>
      </c>
      <c r="D51" s="43">
        <f>D52</f>
        <v>30.2</v>
      </c>
      <c r="E51" s="43">
        <f>E52</f>
        <v>30.2</v>
      </c>
      <c r="F51" s="43">
        <f>F52</f>
        <v>11.3</v>
      </c>
      <c r="G51" s="43">
        <f>G52</f>
        <v>11.2</v>
      </c>
      <c r="H51" s="44">
        <f>SUM(H52:H52)</f>
        <v>3.8519741367450816E-4</v>
      </c>
      <c r="I51" s="39">
        <f t="shared" si="14"/>
        <v>-0.10000000000000142</v>
      </c>
      <c r="J51" s="40">
        <f t="shared" si="15"/>
        <v>0.37086092715231789</v>
      </c>
      <c r="K51" s="40">
        <f>G51/F51</f>
        <v>0.99115044247787598</v>
      </c>
      <c r="L51" s="41">
        <v>2.2000000000000002</v>
      </c>
      <c r="M51" s="42">
        <f t="shared" si="3"/>
        <v>0.24444444444444446</v>
      </c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7"/>
      <c r="BP51" s="27"/>
      <c r="BQ51" s="27"/>
      <c r="BR51" s="27"/>
      <c r="BS51" s="27"/>
      <c r="BT51" s="27"/>
      <c r="BU51" s="27"/>
      <c r="BV51" s="27"/>
      <c r="BW51" s="27"/>
      <c r="BX51" s="27"/>
    </row>
    <row r="52" spans="1:76" ht="18" customHeight="1" x14ac:dyDescent="0.25">
      <c r="A52" s="22" t="s">
        <v>13</v>
      </c>
      <c r="B52" s="57" t="s">
        <v>68</v>
      </c>
      <c r="C52" s="5">
        <v>9</v>
      </c>
      <c r="D52" s="5">
        <v>30.2</v>
      </c>
      <c r="E52" s="5">
        <v>30.2</v>
      </c>
      <c r="F52" s="5">
        <f>6.4+4.9</f>
        <v>11.3</v>
      </c>
      <c r="G52" s="5">
        <v>11.2</v>
      </c>
      <c r="H52" s="7">
        <f>G52/$G$7</f>
        <v>3.8519741367450816E-4</v>
      </c>
      <c r="I52" s="15">
        <f t="shared" si="14"/>
        <v>-0.10000000000000142</v>
      </c>
      <c r="J52" s="2">
        <f t="shared" si="15"/>
        <v>0.37086092715231789</v>
      </c>
      <c r="K52" s="2">
        <f>G52/F52</f>
        <v>0.99115044247787598</v>
      </c>
      <c r="L52" s="18">
        <f t="shared" ref="L52" si="16">G52-C52</f>
        <v>2.1999999999999993</v>
      </c>
      <c r="M52" s="48">
        <f t="shared" si="3"/>
        <v>0.24444444444444446</v>
      </c>
    </row>
    <row r="53" spans="1:76" ht="15.95" customHeight="1" x14ac:dyDescent="0.25"/>
  </sheetData>
  <mergeCells count="15">
    <mergeCell ref="B5:B6"/>
    <mergeCell ref="L5:M5"/>
    <mergeCell ref="J5:K5"/>
    <mergeCell ref="I5:I6"/>
    <mergeCell ref="K1:M1"/>
    <mergeCell ref="D5:D6"/>
    <mergeCell ref="H5:H6"/>
    <mergeCell ref="A3:M3"/>
    <mergeCell ref="L4:M4"/>
    <mergeCell ref="A5:A6"/>
    <mergeCell ref="C5:C6"/>
    <mergeCell ref="E5:E6"/>
    <mergeCell ref="F5:F6"/>
    <mergeCell ref="G5:G6"/>
    <mergeCell ref="A2:M2"/>
  </mergeCells>
  <phoneticPr fontId="4" type="noConversion"/>
  <pageMargins left="0.6692913385826772" right="0.11811023622047245" top="0.15748031496062992" bottom="0" header="0" footer="0"/>
  <pageSetup paperSize="9" scale="63" orientation="landscape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Белянин Александр Иванович</cp:lastModifiedBy>
  <cp:lastPrinted>2022-07-14T11:24:13Z</cp:lastPrinted>
  <dcterms:created xsi:type="dcterms:W3CDTF">2013-01-22T05:32:31Z</dcterms:created>
  <dcterms:modified xsi:type="dcterms:W3CDTF">2022-10-21T06:59:35Z</dcterms:modified>
</cp:coreProperties>
</file>